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__INVEST_AKCE_PŘIPRAVOVANÉ\Radnice\Kancelář MST1 - chlazení\VZMR\Rozpočet\"/>
    </mc:Choice>
  </mc:AlternateContent>
  <bookViews>
    <workbookView xWindow="0" yWindow="0" windowWidth="25200" windowHeight="11985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Pol'!$A$1:$Y$33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AE23" i="12"/>
  <c r="F41" i="1" s="1"/>
  <c r="F42" i="1" s="1"/>
  <c r="I20" i="1"/>
  <c r="I19" i="1"/>
  <c r="I18" i="1"/>
  <c r="AZ68" i="1"/>
  <c r="AZ67" i="1"/>
  <c r="AZ66" i="1"/>
  <c r="AZ65" i="1"/>
  <c r="AZ64" i="1"/>
  <c r="AZ63" i="1"/>
  <c r="AZ62" i="1"/>
  <c r="AZ61" i="1"/>
  <c r="AZ60" i="1"/>
  <c r="AZ59" i="1"/>
  <c r="AZ58" i="1"/>
  <c r="AZ57" i="1"/>
  <c r="AZ56" i="1"/>
  <c r="AZ55" i="1"/>
  <c r="AZ54" i="1"/>
  <c r="AZ53" i="1"/>
  <c r="AZ52" i="1"/>
  <c r="AZ51" i="1"/>
  <c r="AZ50" i="1"/>
  <c r="AZ49" i="1"/>
  <c r="AZ48" i="1"/>
  <c r="J28" i="1"/>
  <c r="J26" i="1"/>
  <c r="G38" i="1"/>
  <c r="F38" i="1"/>
  <c r="J23" i="1"/>
  <c r="J24" i="1"/>
  <c r="J25" i="1"/>
  <c r="J27" i="1"/>
  <c r="E24" i="1"/>
  <c r="E26" i="1"/>
  <c r="AF23" i="12" l="1"/>
  <c r="G41" i="1" s="1"/>
  <c r="G42" i="1" s="1"/>
  <c r="Q8" i="12"/>
  <c r="V8" i="12"/>
  <c r="I8" i="12"/>
  <c r="G8" i="12"/>
  <c r="F39" i="1"/>
  <c r="O8" i="12"/>
  <c r="M9" i="12"/>
  <c r="M8" i="12" s="1"/>
  <c r="K8" i="12"/>
  <c r="G39" i="1" l="1"/>
  <c r="H41" i="1"/>
  <c r="G23" i="12"/>
  <c r="I74" i="1" s="1"/>
  <c r="I75" i="1" s="1"/>
  <c r="J74" i="1" s="1"/>
  <c r="J75" i="1" s="1"/>
  <c r="I41" i="1"/>
  <c r="I42" i="1" s="1"/>
  <c r="H42" i="1"/>
  <c r="H39" i="1"/>
  <c r="J39" i="1"/>
  <c r="I17" i="1" l="1"/>
  <c r="I21" i="1" s="1"/>
  <c r="G25" i="1" s="1"/>
  <c r="A25" i="1" s="1"/>
  <c r="G26" i="1" s="1"/>
  <c r="I39" i="1"/>
  <c r="A23" i="1"/>
  <c r="G24" i="1" s="1"/>
  <c r="G28" i="1"/>
  <c r="A24" i="1"/>
  <c r="A27" i="1" l="1"/>
  <c r="G29" i="1" s="1"/>
  <c r="G27" i="1" s="1"/>
  <c r="A26" i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<sst xmlns="http://schemas.openxmlformats.org/spreadsheetml/2006/main" count="269" uniqueCount="160">
  <si>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</si>
  <si>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</si>
  <si>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</si>
  <si>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</si>
  <si>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</si>
  <si>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</si>
  <si>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</si>
  <si>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</si>
  <si>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</si>
  <si>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</si>
  <si>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</si>
  <si>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</si>
  <si>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</si>
  <si>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</si>
  <si>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</si>
  <si>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</si>
  <si>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</si>
  <si>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</si>
  <si>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</si>
  <si>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</si>
  <si>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</si>
  <si>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</si>
  <si>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</si>
  <si>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</si>
  <si>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</si>
  <si>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</si>
  <si>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</si>
  <si>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</si>
  <si>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</si>
  <si>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</si>
  <si>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</si>
  <si>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</si>
  <si>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</si>
  <si>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</si>
  <si>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</si>
  <si>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</si>
  <si>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</si>
  <si>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</si>
  <si>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</si>
  <si>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</si>
  <si>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</si>
  <si>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</si>
  <si>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</si>
  <si>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0241</t>
  </si>
  <si>
    <t>Interiér kancelářských prostor radnice, Uherský Brod</t>
  </si>
  <si>
    <t>Město Uherský Brod</t>
  </si>
  <si>
    <t>Masarykovo nám. 100</t>
  </si>
  <si>
    <t>Uherský Brod</t>
  </si>
  <si>
    <t>68801</t>
  </si>
  <si>
    <t>00291463</t>
  </si>
  <si>
    <t>CZ00291463</t>
  </si>
  <si>
    <t>PassiveArchitecture s.r.o.</t>
  </si>
  <si>
    <t>Naardenská 141</t>
  </si>
  <si>
    <t>04533127</t>
  </si>
  <si>
    <t>CZ04533127</t>
  </si>
  <si>
    <t>Stavba</t>
  </si>
  <si>
    <t>1</t>
  </si>
  <si>
    <t>Radnice</t>
  </si>
  <si>
    <t>Nábytek (truhlářské výrobky)</t>
  </si>
  <si>
    <t>Celkem za stavbu</t>
  </si>
  <si>
    <t>CZK</t>
  </si>
  <si>
    <t>#POPS</t>
  </si>
  <si>
    <t>Popis stavby: 0241 - Interiér kancelářských prostor radnice, Uherský Brod</t>
  </si>
  <si>
    <t>#POPO</t>
  </si>
  <si>
    <t>Popis objektu: 1 - Radnice</t>
  </si>
  <si>
    <t>#POPR</t>
  </si>
  <si>
    <t>Popis rozpočtu: 1 - Nábytek (truhlářské výrobky)</t>
  </si>
  <si>
    <t>OSTATNÍ PRVKY:</t>
  </si>
  <si>
    <t>Hrany desek: ABS dle materiálu tl. 2 mm</t>
  </si>
  <si>
    <t>Panty: Blum s tlumením</t>
  </si>
  <si>
    <t>Pojezdy stolů: Blum Tandem s dotahem</t>
  </si>
  <si>
    <t>Záda: Sololak bílý tl. 4 mm</t>
  </si>
  <si>
    <t>Průchodky: průměr 60 mm, černá mat</t>
  </si>
  <si>
    <t>Modulyss, odstín GRIND 130</t>
  </si>
  <si>
    <t>Vinyl:</t>
  </si>
  <si>
    <t>Dub Electa lepená 7987</t>
  </si>
  <si>
    <t>Roleta sekretářka: Látková roleta navinovací, transparentní C/7598 100% PES, š: 1500 mm, v: 1880 mm</t>
  </si>
  <si>
    <t>Šuplíky: Všechny šuplíky vyrobyt na pokos</t>
  </si>
  <si>
    <t>Uskočení: Uskočení v modrém provedení všude výšky 18 mm a uskočení o 18 mm</t>
  </si>
  <si>
    <t>Výklopy: Blum HK-S</t>
  </si>
  <si>
    <t>Pojezdy kuchyně: Blum Antaro šedé s dotahem</t>
  </si>
  <si>
    <t>Led osvětlení kuchyň: 3000 K pod horními skříňkami</t>
  </si>
  <si>
    <t>Roleta místostarosta: Látková roleta navinovací, transparentní C/7598 100% PES, š: 1450 mm, v: 1880 mm</t>
  </si>
  <si>
    <t>Led osvětlení skříň: 3000 K v nikách</t>
  </si>
  <si>
    <t>Výpis neřeší typický nábytek a dekorace. Tyto objekty budou nakoupeny odděleně</t>
  </si>
  <si>
    <t>Materiál desek: Na všechen nábytek bude použita deska tl. 18 mm, Na stolové desky budou vždy použity desky tl. 36 mm.</t>
  </si>
  <si>
    <t>Výklopné zásuvky: Nerezové broušené provedení. Zásuvka osazena min. 2x zásuvkami 230V a 2x USB portem</t>
  </si>
  <si>
    <t>Rekapitulace dílů</t>
  </si>
  <si>
    <t>Typ dílu</t>
  </si>
  <si>
    <t>725</t>
  </si>
  <si>
    <t>Zařizovací předměty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</si>
  <si>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</si>
  <si>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</si>
  <si>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</si>
  <si>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</si>
  <si>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</si>
  <si>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</si>
  <si>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</si>
  <si>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</si>
  <si>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</si>
  <si>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</si>
  <si>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</si>
  <si>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</si>
  <si>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</si>
  <si>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</si>
  <si>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</si>
  <si>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</si>
  <si>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</si>
  <si>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</si>
  <si>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</si>
  <si>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</si>
  <si>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</si>
  <si>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</si>
  <si>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</si>
  <si>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</si>
  <si>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</si>
  <si>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</si>
  <si>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</si>
  <si>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</si>
  <si>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</si>
  <si>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</si>
  <si>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kus</t>
  </si>
  <si>
    <t>Práce</t>
  </si>
  <si>
    <t>Běžná</t>
  </si>
  <si>
    <t>POL1_</t>
  </si>
  <si>
    <t>D.1.1.2.4.1</t>
  </si>
  <si>
    <t>Stůl pro místostarostu, el. polohovatelný viz výpis</t>
  </si>
  <si>
    <t>Vlastní</t>
  </si>
  <si>
    <t>Indiv</t>
  </si>
  <si>
    <t>D.1.1.2.4.2</t>
  </si>
  <si>
    <t>Jednací stůl viz výpis</t>
  </si>
  <si>
    <t>D.1.1.2.4.3</t>
  </si>
  <si>
    <t>Skříň do kanceláře místostarosty 1511 x 605 x 2005mm viz výpis</t>
  </si>
  <si>
    <t>D.1.1.2.4.4A</t>
  </si>
  <si>
    <t>Krytí topení 1491 x 891mm viz výpis</t>
  </si>
  <si>
    <t>D.1.1.2.4.4B</t>
  </si>
  <si>
    <t>Krytí topení 1562 x 891mm viz výpis</t>
  </si>
  <si>
    <t>D.1.1.2.4.5</t>
  </si>
  <si>
    <t>Stůl sekretářka viz výpis</t>
  </si>
  <si>
    <t>D.1.1.2.4.6</t>
  </si>
  <si>
    <t>Stolek pro tiskárnu viz výpis</t>
  </si>
  <si>
    <t>D.1.1.2.4.7A</t>
  </si>
  <si>
    <t>Květináč velký viz výpis</t>
  </si>
  <si>
    <t>D.1.1.2.4.7B</t>
  </si>
  <si>
    <t>Květináč malý viz výpis</t>
  </si>
  <si>
    <t>D.1.1.2.4.8</t>
  </si>
  <si>
    <t>Skříň sekretářka 1000 x 594 x 2000 mm viz výpis</t>
  </si>
  <si>
    <t>D.1.1.2.4.9</t>
  </si>
  <si>
    <t>Kuchyňská linka včetně vybavení viz výpis</t>
  </si>
  <si>
    <t>D.1.1.2.4.10</t>
  </si>
  <si>
    <t>Kuchyňská zástěna viz výpis</t>
  </si>
  <si>
    <t>D.1.1.2.4.M</t>
  </si>
  <si>
    <t>Přesun zařizovacích předmětů a montáž viz výpis</t>
  </si>
  <si>
    <t>soubor</t>
  </si>
  <si>
    <t>SUM</t>
  </si>
  <si>
    <t>POPUZIV</t>
  </si>
  <si>
    <t>END</t>
  </si>
  <si>
    <t>Všechny provedení a materiály odpovídají těmto popisům pokud není u jednotlivých výrobků uvedeno jinak.</t>
  </si>
  <si>
    <t>Výrobky jsou v souladu s projektem a výkresem "Výpis truhlářských výrobků č. výkresu D.1.1.2.4"</t>
  </si>
  <si>
    <t>Poznámky k zadání: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</si>
</sst>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/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8"/>
  <sheetViews>
    <sheetView showGridLines="0" tabSelected="1" topLeftCell="B35" zoomScale="175" zoomScaleNormal="175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2" t="s">
        <v>24</v>
      </c>
      <c r="C2" s="73"/>
      <c r="D2" s="74" t="s">
        <v>43</v>
      </c>
      <c r="E2" s="225" t="s">
        <v>44</v>
      </c>
      <c r="F2" s="226"/>
      <c r="G2" s="226"/>
      <c r="H2" s="226"/>
      <c r="I2" s="226"/>
      <c r="J2" s="227"/>
      <c r="O2" s="1"/>
    </row>
    <row r="3" spans="1:15" ht="27" hidden="1" customHeight="1" x14ac:dyDescent="0.2">
      <c r="A3" s="2"/>
      <c r="B3" s="75"/>
      <c r="C3" s="73"/>
      <c r="D3" s="76"/>
      <c r="E3" s="228"/>
      <c r="F3" s="229"/>
      <c r="G3" s="229"/>
      <c r="H3" s="229"/>
      <c r="I3" s="229"/>
      <c r="J3" s="230"/>
    </row>
    <row r="4" spans="1:15" ht="23.25" customHeight="1" x14ac:dyDescent="0.2">
      <c r="A4" s="2"/>
      <c r="B4" s="77"/>
      <c r="C4" s="78"/>
      <c r="D4" s="79"/>
      <c r="E4" s="209"/>
      <c r="F4" s="209"/>
      <c r="G4" s="209"/>
      <c r="H4" s="209"/>
      <c r="I4" s="209"/>
      <c r="J4" s="210"/>
    </row>
    <row r="5" spans="1:15" ht="24" customHeight="1" x14ac:dyDescent="0.2">
      <c r="A5" s="2"/>
      <c r="B5" s="30" t="s">
        <v>23</v>
      </c>
      <c r="D5" s="213" t="s">
        <v>45</v>
      </c>
      <c r="E5" s="214"/>
      <c r="F5" s="214"/>
      <c r="G5" s="214"/>
      <c r="H5" s="18" t="s">
        <v>42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15" t="s">
        <v>46</v>
      </c>
      <c r="E6" s="216"/>
      <c r="F6" s="216"/>
      <c r="G6" s="216"/>
      <c r="H6" s="18" t="s">
        <v>36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17" t="s">
        <v>47</v>
      </c>
      <c r="F7" s="218"/>
      <c r="G7" s="218"/>
      <c r="H7" s="23"/>
      <c r="I7" s="22"/>
      <c r="J7" s="33"/>
    </row>
    <row r="8" spans="1:15" ht="24" hidden="1" customHeight="1" x14ac:dyDescent="0.2">
      <c r="A8" s="2"/>
      <c r="B8" s="30" t="s">
        <v>21</v>
      </c>
      <c r="D8" s="82" t="s">
        <v>51</v>
      </c>
      <c r="H8" s="18" t="s">
        <v>42</v>
      </c>
      <c r="I8" s="81" t="s">
        <v>53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36</v>
      </c>
      <c r="I9" s="81" t="s">
        <v>54</v>
      </c>
      <c r="J9" s="8"/>
    </row>
    <row r="10" spans="1:15" ht="15.75" hidden="1" customHeight="1" x14ac:dyDescent="0.2">
      <c r="A10" s="2"/>
      <c r="B10" s="34"/>
      <c r="C10" s="53"/>
      <c r="D10" s="80" t="s">
        <v>48</v>
      </c>
      <c r="E10" s="83" t="s">
        <v>47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32"/>
      <c r="E11" s="232"/>
      <c r="F11" s="232"/>
      <c r="G11" s="232"/>
      <c r="H11" s="18" t="s">
        <v>42</v>
      </c>
      <c r="I11" s="85"/>
      <c r="J11" s="8"/>
    </row>
    <row r="12" spans="1:15" ht="15.75" customHeight="1" x14ac:dyDescent="0.2">
      <c r="A12" s="2"/>
      <c r="B12" s="27"/>
      <c r="C12" s="52"/>
      <c r="D12" s="208"/>
      <c r="E12" s="208"/>
      <c r="F12" s="208"/>
      <c r="G12" s="208"/>
      <c r="H12" s="18" t="s">
        <v>36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11"/>
      <c r="F13" s="212"/>
      <c r="G13" s="21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197"/>
      <c r="F16" s="198"/>
      <c r="G16" s="197"/>
      <c r="H16" s="198"/>
      <c r="I16" s="197">
        <f>SUMIF(F74:F74,A16,I74:I74)+SUMIF(F74:F74,"PSU",I74:I74)</f>
        <v>0</v>
      </c>
      <c r="J16" s="199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197"/>
      <c r="F17" s="198"/>
      <c r="G17" s="197"/>
      <c r="H17" s="198"/>
      <c r="I17" s="197">
        <f>SUMIF(F74:F74,A17,I74:I74)</f>
        <v>0</v>
      </c>
      <c r="J17" s="199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197"/>
      <c r="F18" s="198"/>
      <c r="G18" s="197"/>
      <c r="H18" s="198"/>
      <c r="I18" s="197">
        <f>SUMIF(F74:F74,A18,I74:I74)</f>
        <v>0</v>
      </c>
      <c r="J18" s="199"/>
    </row>
    <row r="19" spans="1:10" ht="23.25" customHeight="1" x14ac:dyDescent="0.2">
      <c r="A19" s="139" t="s">
        <v>91</v>
      </c>
      <c r="B19" s="37" t="s">
        <v>29</v>
      </c>
      <c r="C19" s="58"/>
      <c r="D19" s="59"/>
      <c r="E19" s="197"/>
      <c r="F19" s="198"/>
      <c r="G19" s="197"/>
      <c r="H19" s="198"/>
      <c r="I19" s="197">
        <f>SUMIF(F74:F74,A19,I74:I74)</f>
        <v>0</v>
      </c>
      <c r="J19" s="199"/>
    </row>
    <row r="20" spans="1:10" ht="23.25" customHeight="1" x14ac:dyDescent="0.2">
      <c r="A20" s="139" t="s">
        <v>92</v>
      </c>
      <c r="B20" s="37" t="s">
        <v>30</v>
      </c>
      <c r="C20" s="58"/>
      <c r="D20" s="59"/>
      <c r="E20" s="197"/>
      <c r="F20" s="198"/>
      <c r="G20" s="197"/>
      <c r="H20" s="198"/>
      <c r="I20" s="197">
        <f>SUMIF(F74:F74,A20,I74:I74)</f>
        <v>0</v>
      </c>
      <c r="J20" s="199"/>
    </row>
    <row r="21" spans="1:10" ht="23.25" customHeight="1" x14ac:dyDescent="0.2">
      <c r="A21" s="2"/>
      <c r="B21" s="47" t="s">
        <v>31</v>
      </c>
      <c r="C21" s="60"/>
      <c r="D21" s="61"/>
      <c r="E21" s="200"/>
      <c r="F21" s="235"/>
      <c r="G21" s="200"/>
      <c r="H21" s="235"/>
      <c r="I21" s="200">
        <f>SUM(I16:J20)</f>
        <v>0</v>
      </c>
      <c r="J21" s="201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195">
        <v>0</v>
      </c>
      <c r="H23" s="196"/>
      <c r="I23" s="196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193">
        <f>A23</f>
        <v>0</v>
      </c>
      <c r="H24" s="194"/>
      <c r="I24" s="194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195">
        <f>I21</f>
        <v>0</v>
      </c>
      <c r="H25" s="196"/>
      <c r="I25" s="196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22">
        <f>A25</f>
        <v>0</v>
      </c>
      <c r="H26" s="223"/>
      <c r="I26" s="223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24">
        <f>CenaCelkem-(ZakladDPHSni+DPHSni+ZakladDPHZakl+DPHZakl)</f>
        <v>0</v>
      </c>
      <c r="H27" s="224"/>
      <c r="I27" s="224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2">
        <f>ZakladDPHSniVypocet+ZakladDPHZaklVypocet</f>
        <v>0</v>
      </c>
      <c r="H28" s="203"/>
      <c r="I28" s="203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2">
        <f>A27</f>
        <v>0</v>
      </c>
      <c r="H29" s="202"/>
      <c r="I29" s="202"/>
      <c r="J29" s="118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204"/>
      <c r="E34" s="205"/>
      <c r="G34" s="206"/>
      <c r="H34" s="207"/>
      <c r="I34" s="207"/>
      <c r="J34" s="24"/>
    </row>
    <row r="35" spans="1:52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52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52" ht="25.5" hidden="1" customHeight="1" x14ac:dyDescent="0.2">
      <c r="A39" s="87">
        <v>1</v>
      </c>
      <c r="B39" s="97" t="s">
        <v>55</v>
      </c>
      <c r="C39" s="187"/>
      <c r="D39" s="187"/>
      <c r="E39" s="187"/>
      <c r="F39" s="98" t="e">
        <f>'1 1 Pol'!AE23+#REF!+#REF!</f>
        <v>#REF!</v>
      </c>
      <c r="G39" s="99" t="e">
        <f>'1 1 Pol'!AF23+#REF!+#REF!</f>
        <v>#REF!</v>
      </c>
      <c r="H39" s="100" t="e">
        <f>(F39*SazbaDPH1/100)+(G39*SazbaDPH2/100)</f>
        <v>#REF!</v>
      </c>
      <c r="I39" s="100" t="e">
        <f>F39+G39+H39</f>
        <v>#REF!</v>
      </c>
      <c r="J39" s="101" t="e">
        <f ca="1">IF(_xlfn.SINGLE(CenaCelkemVypocet)=0,"",I39/_xlfn.SINGLE(CenaCelkemVypocet)*100)</f>
        <v>#NAME?</v>
      </c>
    </row>
    <row r="40" spans="1:52" ht="25.5" customHeight="1" x14ac:dyDescent="0.2">
      <c r="A40" s="87">
        <v>2</v>
      </c>
      <c r="B40" s="102" t="s">
        <v>56</v>
      </c>
      <c r="C40" s="188" t="s">
        <v>57</v>
      </c>
      <c r="D40" s="188"/>
      <c r="E40" s="188"/>
      <c r="F40" s="103"/>
      <c r="G40" s="104"/>
      <c r="H40" s="104"/>
      <c r="I40" s="104"/>
      <c r="J40" s="105"/>
    </row>
    <row r="41" spans="1:52" ht="25.5" customHeight="1" x14ac:dyDescent="0.2">
      <c r="A41" s="87">
        <v>3</v>
      </c>
      <c r="B41" s="106" t="s">
        <v>56</v>
      </c>
      <c r="C41" s="187" t="s">
        <v>58</v>
      </c>
      <c r="D41" s="187"/>
      <c r="E41" s="187"/>
      <c r="F41" s="107">
        <f>'1 1 Pol'!AE23</f>
        <v>0</v>
      </c>
      <c r="G41" s="100">
        <f>'1 1 Pol'!AF23</f>
        <v>0</v>
      </c>
      <c r="H41" s="100">
        <f>(F41*SazbaDPH1/100)+(G41*SazbaDPH2/100)</f>
        <v>0</v>
      </c>
      <c r="I41" s="100">
        <f>F41+G41+H41</f>
        <v>0</v>
      </c>
      <c r="J41" s="101"/>
    </row>
    <row r="42" spans="1:52" ht="25.5" customHeight="1" x14ac:dyDescent="0.2">
      <c r="A42" s="87"/>
      <c r="B42" s="189" t="s">
        <v>59</v>
      </c>
      <c r="C42" s="190"/>
      <c r="D42" s="190"/>
      <c r="E42" s="191"/>
      <c r="F42" s="108">
        <f>F41</f>
        <v>0</v>
      </c>
      <c r="G42" s="109">
        <f>G41</f>
        <v>0</v>
      </c>
      <c r="H42" s="109">
        <f>H41</f>
        <v>0</v>
      </c>
      <c r="I42" s="109">
        <f>I41</f>
        <v>0</v>
      </c>
      <c r="J42" s="110"/>
    </row>
    <row r="44" spans="1:52" x14ac:dyDescent="0.2">
      <c r="A44" t="s">
        <v>61</v>
      </c>
      <c r="B44" t="s">
        <v>62</v>
      </c>
    </row>
    <row r="45" spans="1:52" x14ac:dyDescent="0.2">
      <c r="A45" t="s">
        <v>63</v>
      </c>
      <c r="B45" t="s">
        <v>64</v>
      </c>
    </row>
    <row r="46" spans="1:52" x14ac:dyDescent="0.2">
      <c r="A46" t="s">
        <v>65</v>
      </c>
      <c r="B46" t="s">
        <v>66</v>
      </c>
    </row>
    <row r="47" spans="1:52" x14ac:dyDescent="0.2">
      <c r="B47" s="182" t="s">
        <v>158</v>
      </c>
    </row>
    <row r="48" spans="1:52" x14ac:dyDescent="0.2">
      <c r="B48" s="186" t="s">
        <v>67</v>
      </c>
      <c r="C48" s="186"/>
      <c r="D48" s="186"/>
      <c r="E48" s="186"/>
      <c r="F48" s="186"/>
      <c r="G48" s="186"/>
      <c r="H48" s="186"/>
      <c r="I48" s="186"/>
      <c r="J48" s="186"/>
      <c r="AZ48" s="119" t="str">
        <f t="shared" ref="AZ48:AZ68" si="1">B48</f>
        <v>OSTATNÍ PRVKY:</v>
      </c>
    </row>
    <row r="49" spans="2:52" x14ac:dyDescent="0.2">
      <c r="B49" s="186" t="s">
        <v>68</v>
      </c>
      <c r="C49" s="186"/>
      <c r="D49" s="186"/>
      <c r="E49" s="186"/>
      <c r="F49" s="186"/>
      <c r="G49" s="186"/>
      <c r="H49" s="186"/>
      <c r="I49" s="186"/>
      <c r="J49" s="186"/>
      <c r="AZ49" s="119" t="str">
        <f t="shared" si="1"/>
        <v>Hrany desek: ABS dle materiálu tl. 2 mm</v>
      </c>
    </row>
    <row r="50" spans="2:52" x14ac:dyDescent="0.2">
      <c r="B50" s="186" t="s">
        <v>69</v>
      </c>
      <c r="C50" s="186"/>
      <c r="D50" s="186"/>
      <c r="E50" s="186"/>
      <c r="F50" s="186"/>
      <c r="G50" s="186"/>
      <c r="H50" s="186"/>
      <c r="I50" s="186"/>
      <c r="J50" s="186"/>
      <c r="AZ50" s="119" t="str">
        <f t="shared" si="1"/>
        <v>Panty: Blum s tlumením</v>
      </c>
    </row>
    <row r="51" spans="2:52" x14ac:dyDescent="0.2">
      <c r="B51" s="186" t="s">
        <v>70</v>
      </c>
      <c r="C51" s="186"/>
      <c r="D51" s="186"/>
      <c r="E51" s="186"/>
      <c r="F51" s="186"/>
      <c r="G51" s="186"/>
      <c r="H51" s="186"/>
      <c r="I51" s="186"/>
      <c r="J51" s="186"/>
      <c r="AZ51" s="119" t="str">
        <f t="shared" si="1"/>
        <v>Pojezdy stolů: Blum Tandem s dotahem</v>
      </c>
    </row>
    <row r="52" spans="2:52" x14ac:dyDescent="0.2">
      <c r="B52" s="186" t="s">
        <v>71</v>
      </c>
      <c r="C52" s="186"/>
      <c r="D52" s="186"/>
      <c r="E52" s="186"/>
      <c r="F52" s="186"/>
      <c r="G52" s="186"/>
      <c r="H52" s="186"/>
      <c r="I52" s="186"/>
      <c r="J52" s="186"/>
      <c r="AZ52" s="119" t="str">
        <f t="shared" si="1"/>
        <v>Záda: Sololak bílý tl. 4 mm</v>
      </c>
    </row>
    <row r="53" spans="2:52" x14ac:dyDescent="0.2">
      <c r="B53" s="186" t="s">
        <v>72</v>
      </c>
      <c r="C53" s="186"/>
      <c r="D53" s="186"/>
      <c r="E53" s="186"/>
      <c r="F53" s="186"/>
      <c r="G53" s="186"/>
      <c r="H53" s="186"/>
      <c r="I53" s="186"/>
      <c r="J53" s="186"/>
      <c r="AZ53" s="119" t="str">
        <f t="shared" si="1"/>
        <v>Průchodky: průměr 60 mm, černá mat</v>
      </c>
    </row>
    <row r="54" spans="2:52" x14ac:dyDescent="0.2">
      <c r="B54" s="186" t="s">
        <v>73</v>
      </c>
      <c r="C54" s="186"/>
      <c r="D54" s="186"/>
      <c r="E54" s="186"/>
      <c r="F54" s="186"/>
      <c r="G54" s="186"/>
      <c r="H54" s="186"/>
      <c r="I54" s="186"/>
      <c r="J54" s="186"/>
      <c r="AZ54" s="119" t="str">
        <f t="shared" si="1"/>
        <v>Modulyss, odstín GRIND 130</v>
      </c>
    </row>
    <row r="55" spans="2:52" x14ac:dyDescent="0.2">
      <c r="B55" s="186" t="s">
        <v>74</v>
      </c>
      <c r="C55" s="186"/>
      <c r="D55" s="186"/>
      <c r="E55" s="186"/>
      <c r="F55" s="186"/>
      <c r="G55" s="186"/>
      <c r="H55" s="186"/>
      <c r="I55" s="186"/>
      <c r="J55" s="186"/>
      <c r="AZ55" s="119" t="str">
        <f t="shared" si="1"/>
        <v>Vinyl:</v>
      </c>
    </row>
    <row r="56" spans="2:52" x14ac:dyDescent="0.2">
      <c r="B56" s="186" t="s">
        <v>75</v>
      </c>
      <c r="C56" s="186"/>
      <c r="D56" s="186"/>
      <c r="E56" s="186"/>
      <c r="F56" s="186"/>
      <c r="G56" s="186"/>
      <c r="H56" s="186"/>
      <c r="I56" s="186"/>
      <c r="J56" s="186"/>
      <c r="AZ56" s="119" t="str">
        <f t="shared" si="1"/>
        <v>Dub Electa lepená 7987</v>
      </c>
    </row>
    <row r="57" spans="2:52" x14ac:dyDescent="0.2">
      <c r="B57" s="186" t="s">
        <v>76</v>
      </c>
      <c r="C57" s="186"/>
      <c r="D57" s="186"/>
      <c r="E57" s="186"/>
      <c r="F57" s="186"/>
      <c r="G57" s="186"/>
      <c r="H57" s="186"/>
      <c r="I57" s="186"/>
      <c r="J57" s="186"/>
      <c r="AZ57" s="119" t="str">
        <f t="shared" si="1"/>
        <v>Roleta sekretářka: Látková roleta navinovací, transparentní C/7598 100% PES, š: 1500 mm, v: 1880 mm</v>
      </c>
    </row>
    <row r="58" spans="2:52" x14ac:dyDescent="0.2">
      <c r="B58" s="186" t="s">
        <v>77</v>
      </c>
      <c r="C58" s="186"/>
      <c r="D58" s="186"/>
      <c r="E58" s="186"/>
      <c r="F58" s="186"/>
      <c r="G58" s="186"/>
      <c r="H58" s="186"/>
      <c r="I58" s="186"/>
      <c r="J58" s="186"/>
      <c r="AZ58" s="119" t="str">
        <f t="shared" si="1"/>
        <v>Šuplíky: Všechny šuplíky vyrobyt na pokos</v>
      </c>
    </row>
    <row r="59" spans="2:52" x14ac:dyDescent="0.2">
      <c r="B59" s="186" t="s">
        <v>78</v>
      </c>
      <c r="C59" s="186"/>
      <c r="D59" s="186"/>
      <c r="E59" s="186"/>
      <c r="F59" s="186"/>
      <c r="G59" s="186"/>
      <c r="H59" s="186"/>
      <c r="I59" s="186"/>
      <c r="J59" s="186"/>
      <c r="AZ59" s="119" t="str">
        <f t="shared" si="1"/>
        <v>Uskočení: Uskočení v modrém provedení všude výšky 18 mm a uskočení o 18 mm</v>
      </c>
    </row>
    <row r="60" spans="2:52" x14ac:dyDescent="0.2">
      <c r="B60" s="186" t="s">
        <v>79</v>
      </c>
      <c r="C60" s="186"/>
      <c r="D60" s="186"/>
      <c r="E60" s="186"/>
      <c r="F60" s="186"/>
      <c r="G60" s="186"/>
      <c r="H60" s="186"/>
      <c r="I60" s="186"/>
      <c r="J60" s="186"/>
      <c r="AZ60" s="119" t="str">
        <f t="shared" si="1"/>
        <v>Výklopy: Blum HK-S</v>
      </c>
    </row>
    <row r="61" spans="2:52" x14ac:dyDescent="0.2">
      <c r="B61" s="186" t="s">
        <v>80</v>
      </c>
      <c r="C61" s="186"/>
      <c r="D61" s="186"/>
      <c r="E61" s="186"/>
      <c r="F61" s="186"/>
      <c r="G61" s="186"/>
      <c r="H61" s="186"/>
      <c r="I61" s="186"/>
      <c r="J61" s="186"/>
      <c r="AZ61" s="119" t="str">
        <f t="shared" si="1"/>
        <v>Pojezdy kuchyně: Blum Antaro šedé s dotahem</v>
      </c>
    </row>
    <row r="62" spans="2:52" x14ac:dyDescent="0.2">
      <c r="B62" s="186" t="s">
        <v>81</v>
      </c>
      <c r="C62" s="186"/>
      <c r="D62" s="186"/>
      <c r="E62" s="186"/>
      <c r="F62" s="186"/>
      <c r="G62" s="186"/>
      <c r="H62" s="186"/>
      <c r="I62" s="186"/>
      <c r="J62" s="186"/>
      <c r="AZ62" s="119" t="str">
        <f t="shared" si="1"/>
        <v>Led osvětlení kuchyň: 3000 K pod horními skříňkami</v>
      </c>
    </row>
    <row r="63" spans="2:52" x14ac:dyDescent="0.2">
      <c r="B63" s="186" t="s">
        <v>82</v>
      </c>
      <c r="C63" s="186"/>
      <c r="D63" s="186"/>
      <c r="E63" s="186"/>
      <c r="F63" s="186"/>
      <c r="G63" s="186"/>
      <c r="H63" s="186"/>
      <c r="I63" s="186"/>
      <c r="J63" s="186"/>
      <c r="AZ63" s="119" t="str">
        <f t="shared" si="1"/>
        <v>Roleta místostarosta: Látková roleta navinovací, transparentní C/7598 100% PES, š: 1450 mm, v: 1880 mm</v>
      </c>
    </row>
    <row r="64" spans="2:52" x14ac:dyDescent="0.2">
      <c r="B64" s="186" t="s">
        <v>83</v>
      </c>
      <c r="C64" s="186"/>
      <c r="D64" s="186"/>
      <c r="E64" s="186"/>
      <c r="F64" s="186"/>
      <c r="G64" s="186"/>
      <c r="H64" s="186"/>
      <c r="I64" s="186"/>
      <c r="J64" s="186"/>
      <c r="AZ64" s="119" t="str">
        <f t="shared" si="1"/>
        <v>Led osvětlení skříň: 3000 K v nikách</v>
      </c>
    </row>
    <row r="65" spans="1:52" x14ac:dyDescent="0.2">
      <c r="B65" s="186" t="s">
        <v>157</v>
      </c>
      <c r="C65" s="186"/>
      <c r="D65" s="186"/>
      <c r="E65" s="186"/>
      <c r="F65" s="186"/>
      <c r="G65" s="186"/>
      <c r="H65" s="186"/>
      <c r="I65" s="186"/>
      <c r="J65" s="186"/>
      <c r="AZ65" s="119" t="str">
        <f t="shared" si="1"/>
        <v>Všechny provedení a materiály odpovídají těmto popisům pokud není u jednotlivých výrobků uvedeno jinak.</v>
      </c>
    </row>
    <row r="66" spans="1:52" x14ac:dyDescent="0.2">
      <c r="B66" s="186" t="s">
        <v>84</v>
      </c>
      <c r="C66" s="186"/>
      <c r="D66" s="186"/>
      <c r="E66" s="186"/>
      <c r="F66" s="186"/>
      <c r="G66" s="186"/>
      <c r="H66" s="186"/>
      <c r="I66" s="186"/>
      <c r="J66" s="186"/>
      <c r="AZ66" s="119" t="str">
        <f t="shared" si="1"/>
        <v>Výpis neřeší typický nábytek a dekorace. Tyto objekty budou nakoupeny odděleně</v>
      </c>
    </row>
    <row r="67" spans="1:52" ht="25.5" x14ac:dyDescent="0.2">
      <c r="B67" s="186" t="s">
        <v>85</v>
      </c>
      <c r="C67" s="186"/>
      <c r="D67" s="186"/>
      <c r="E67" s="186"/>
      <c r="F67" s="186"/>
      <c r="G67" s="186"/>
      <c r="H67" s="186"/>
      <c r="I67" s="186"/>
      <c r="J67" s="186"/>
      <c r="AZ67" s="119" t="str">
        <f t="shared" si="1"/>
        <v>Materiál desek: Na všechen nábytek bude použita deska tl. 18 mm, Na stolové desky budou vždy použity desky tl. 36 mm.</v>
      </c>
    </row>
    <row r="68" spans="1:52" ht="25.5" x14ac:dyDescent="0.2">
      <c r="B68" s="186" t="s">
        <v>86</v>
      </c>
      <c r="C68" s="186"/>
      <c r="D68" s="186"/>
      <c r="E68" s="186"/>
      <c r="F68" s="186"/>
      <c r="G68" s="186"/>
      <c r="H68" s="186"/>
      <c r="I68" s="186"/>
      <c r="J68" s="186"/>
      <c r="AZ68" s="119" t="str">
        <f t="shared" si="1"/>
        <v>Výklopné zásuvky: Nerezové broušené provedení. Zásuvka osazena min. 2x zásuvkami 230V a 2x USB portem</v>
      </c>
    </row>
    <row r="71" spans="1:52" ht="15.75" x14ac:dyDescent="0.25">
      <c r="B71" s="120" t="s">
        <v>87</v>
      </c>
    </row>
    <row r="73" spans="1:52" ht="25.5" customHeight="1" x14ac:dyDescent="0.2">
      <c r="A73" s="122"/>
      <c r="B73" s="125" t="s">
        <v>18</v>
      </c>
      <c r="C73" s="125" t="s">
        <v>6</v>
      </c>
      <c r="D73" s="126"/>
      <c r="E73" s="126"/>
      <c r="F73" s="127" t="s">
        <v>88</v>
      </c>
      <c r="G73" s="127"/>
      <c r="H73" s="127"/>
      <c r="I73" s="127" t="s">
        <v>31</v>
      </c>
      <c r="J73" s="127" t="s">
        <v>0</v>
      </c>
    </row>
    <row r="74" spans="1:52" ht="36.75" customHeight="1" x14ac:dyDescent="0.2">
      <c r="A74" s="123"/>
      <c r="B74" s="128" t="s">
        <v>89</v>
      </c>
      <c r="C74" s="184" t="s">
        <v>90</v>
      </c>
      <c r="D74" s="185"/>
      <c r="E74" s="185"/>
      <c r="F74" s="137" t="s">
        <v>27</v>
      </c>
      <c r="G74" s="129"/>
      <c r="H74" s="129"/>
      <c r="I74" s="129">
        <f>'1 1 Pol'!G23</f>
        <v>0</v>
      </c>
      <c r="J74" s="134" t="str">
        <f>IF(I75=0,"",I74/I75*100)</f>
        <v/>
      </c>
    </row>
    <row r="75" spans="1:52" ht="25.5" customHeight="1" x14ac:dyDescent="0.2">
      <c r="A75" s="124"/>
      <c r="B75" s="130" t="s">
        <v>1</v>
      </c>
      <c r="C75" s="131"/>
      <c r="D75" s="132"/>
      <c r="E75" s="132"/>
      <c r="F75" s="138"/>
      <c r="G75" s="133"/>
      <c r="H75" s="133"/>
      <c r="I75" s="133">
        <f>SUM(I74:I74)</f>
        <v>0</v>
      </c>
      <c r="J75" s="135">
        <f>SUM(J74:J74)</f>
        <v>0</v>
      </c>
    </row>
    <row r="76" spans="1:52" x14ac:dyDescent="0.2">
      <c r="F76" s="86"/>
      <c r="G76" s="86"/>
      <c r="H76" s="86"/>
      <c r="I76" s="86"/>
      <c r="J76" s="136"/>
    </row>
    <row r="77" spans="1:52" x14ac:dyDescent="0.2">
      <c r="F77" s="86"/>
      <c r="G77" s="86"/>
      <c r="H77" s="86"/>
      <c r="I77" s="86"/>
      <c r="J77" s="136"/>
    </row>
    <row r="78" spans="1:52" x14ac:dyDescent="0.2">
      <c r="F78" s="86"/>
      <c r="G78" s="86"/>
      <c r="H78" s="86"/>
      <c r="I78" s="86"/>
      <c r="J78" s="136"/>
    </row>
  </sheetData>
  <sheetProtection algorithmName="SHA-512" hashValue="tBacZ5oYsv2qxdSClgR+AL2mnzNYgpoFkswaztulDj3MxRr6UIrZEZy69ajb1yp41JiMOuEyz0sNKGIOSanfPQ==" saltValue="lv6e4Tjr3fEoAvrcs4GBi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8:J48"/>
    <mergeCell ref="B49:J49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  <mergeCell ref="B59:J59"/>
    <mergeCell ref="B60:J60"/>
    <mergeCell ref="B61:J61"/>
    <mergeCell ref="B62:J62"/>
    <mergeCell ref="B63:J63"/>
    <mergeCell ref="C74:E74"/>
    <mergeCell ref="B64:J64"/>
    <mergeCell ref="B65:J65"/>
    <mergeCell ref="B66:J66"/>
    <mergeCell ref="B67:J67"/>
    <mergeCell ref="B68:J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49" t="s">
        <v>8</v>
      </c>
      <c r="B2" s="48"/>
      <c r="C2" s="238"/>
      <c r="D2" s="238"/>
      <c r="E2" s="238"/>
      <c r="F2" s="238"/>
      <c r="G2" s="239"/>
    </row>
    <row r="3" spans="1:7" ht="24.95" customHeight="1" x14ac:dyDescent="0.2">
      <c r="A3" s="49" t="s">
        <v>9</v>
      </c>
      <c r="B3" s="48"/>
      <c r="C3" s="238"/>
      <c r="D3" s="238"/>
      <c r="E3" s="238"/>
      <c r="F3" s="238"/>
      <c r="G3" s="239"/>
    </row>
    <row r="4" spans="1:7" ht="24.95" customHeight="1" x14ac:dyDescent="0.2">
      <c r="A4" s="49" t="s">
        <v>10</v>
      </c>
      <c r="B4" s="48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83"/>
  <sheetViews>
    <sheetView zoomScale="220" zoomScaleNormal="220" workbookViewId="0">
      <pane ySplit="7" topLeftCell="A8" activePane="bottomLeft" state="frozen"/>
      <selection pane="bottomLeft" activeCell="E9" sqref="E9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93</v>
      </c>
    </row>
    <row r="2" spans="1:60" ht="24.95" customHeight="1" x14ac:dyDescent="0.2">
      <c r="A2" s="140" t="s">
        <v>8</v>
      </c>
      <c r="B2" s="48" t="s">
        <v>43</v>
      </c>
      <c r="C2" s="253" t="s">
        <v>44</v>
      </c>
      <c r="D2" s="254"/>
      <c r="E2" s="254"/>
      <c r="F2" s="254"/>
      <c r="G2" s="255"/>
      <c r="AG2" t="s">
        <v>94</v>
      </c>
    </row>
    <row r="3" spans="1:60" ht="24.95" customHeight="1" x14ac:dyDescent="0.2">
      <c r="A3" s="140" t="s">
        <v>9</v>
      </c>
      <c r="B3" s="48" t="s">
        <v>56</v>
      </c>
      <c r="C3" s="253" t="s">
        <v>57</v>
      </c>
      <c r="D3" s="254"/>
      <c r="E3" s="254"/>
      <c r="F3" s="254"/>
      <c r="G3" s="255"/>
      <c r="AC3" s="121" t="s">
        <v>94</v>
      </c>
      <c r="AG3" t="s">
        <v>95</v>
      </c>
    </row>
    <row r="4" spans="1:60" ht="24.95" customHeight="1" x14ac:dyDescent="0.2">
      <c r="A4" s="141" t="s">
        <v>10</v>
      </c>
      <c r="B4" s="142" t="s">
        <v>56</v>
      </c>
      <c r="C4" s="256" t="s">
        <v>58</v>
      </c>
      <c r="D4" s="257"/>
      <c r="E4" s="257"/>
      <c r="F4" s="257"/>
      <c r="G4" s="258"/>
      <c r="AG4" t="s">
        <v>96</v>
      </c>
    </row>
    <row r="5" spans="1:60" x14ac:dyDescent="0.2">
      <c r="D5" s="10"/>
    </row>
    <row r="6" spans="1:60" ht="38.25" x14ac:dyDescent="0.2">
      <c r="A6" s="144" t="s">
        <v>97</v>
      </c>
      <c r="B6" s="146" t="s">
        <v>98</v>
      </c>
      <c r="C6" s="146" t="s">
        <v>99</v>
      </c>
      <c r="D6" s="145" t="s">
        <v>100</v>
      </c>
      <c r="E6" s="144" t="s">
        <v>101</v>
      </c>
      <c r="F6" s="143" t="s">
        <v>102</v>
      </c>
      <c r="G6" s="144" t="s">
        <v>31</v>
      </c>
      <c r="H6" s="147" t="s">
        <v>32</v>
      </c>
      <c r="I6" s="147" t="s">
        <v>103</v>
      </c>
      <c r="J6" s="147" t="s">
        <v>33</v>
      </c>
      <c r="K6" s="147" t="s">
        <v>104</v>
      </c>
      <c r="L6" s="147" t="s">
        <v>105</v>
      </c>
      <c r="M6" s="147" t="s">
        <v>106</v>
      </c>
      <c r="N6" s="147" t="s">
        <v>107</v>
      </c>
      <c r="O6" s="147" t="s">
        <v>108</v>
      </c>
      <c r="P6" s="147" t="s">
        <v>109</v>
      </c>
      <c r="Q6" s="147" t="s">
        <v>110</v>
      </c>
      <c r="R6" s="147" t="s">
        <v>111</v>
      </c>
      <c r="S6" s="147" t="s">
        <v>112</v>
      </c>
      <c r="T6" s="147" t="s">
        <v>113</v>
      </c>
      <c r="U6" s="147" t="s">
        <v>114</v>
      </c>
      <c r="V6" s="147" t="s">
        <v>115</v>
      </c>
      <c r="W6" s="147" t="s">
        <v>116</v>
      </c>
      <c r="X6" s="147" t="s">
        <v>117</v>
      </c>
      <c r="Y6" s="147" t="s">
        <v>118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5" t="s">
        <v>119</v>
      </c>
      <c r="B8" s="156" t="s">
        <v>89</v>
      </c>
      <c r="C8" s="176" t="s">
        <v>90</v>
      </c>
      <c r="D8" s="157"/>
      <c r="E8" s="158"/>
      <c r="F8" s="159"/>
      <c r="G8" s="159">
        <f>SUMIF(AG9:AG21,"&lt;&gt;NOR",G9:G21)</f>
        <v>0</v>
      </c>
      <c r="H8" s="159"/>
      <c r="I8" s="159">
        <f>SUM(I9:I21)</f>
        <v>0</v>
      </c>
      <c r="J8" s="159"/>
      <c r="K8" s="159">
        <f>SUM(K9:K21)</f>
        <v>618750</v>
      </c>
      <c r="L8" s="159"/>
      <c r="M8" s="159">
        <f>SUM(M9:M21)</f>
        <v>0</v>
      </c>
      <c r="N8" s="158"/>
      <c r="O8" s="158">
        <f>SUM(O9:O21)</f>
        <v>0.25999999999999995</v>
      </c>
      <c r="P8" s="158"/>
      <c r="Q8" s="158">
        <f>SUM(Q9:Q21)</f>
        <v>0</v>
      </c>
      <c r="R8" s="159"/>
      <c r="S8" s="159"/>
      <c r="T8" s="159"/>
      <c r="U8" s="159"/>
      <c r="V8" s="159">
        <f>SUM(V9:V21)</f>
        <v>15.469999999999995</v>
      </c>
      <c r="W8" s="159"/>
      <c r="X8" s="159"/>
      <c r="Y8" s="160"/>
      <c r="AG8" t="s">
        <v>120</v>
      </c>
    </row>
    <row r="9" spans="1:60" outlineLevel="1" x14ac:dyDescent="0.2">
      <c r="A9" s="169">
        <v>5</v>
      </c>
      <c r="B9" s="170" t="s">
        <v>125</v>
      </c>
      <c r="C9" s="177" t="s">
        <v>126</v>
      </c>
      <c r="D9" s="171" t="s">
        <v>121</v>
      </c>
      <c r="E9" s="172">
        <v>1</v>
      </c>
      <c r="F9" s="173"/>
      <c r="G9" s="174">
        <f t="shared" ref="G9:G21" si="0">ROUND(E9*F9,2)</f>
        <v>0</v>
      </c>
      <c r="H9" s="173">
        <v>0</v>
      </c>
      <c r="I9" s="174">
        <f t="shared" ref="I9:I21" si="1">ROUND(E9*H9,2)</f>
        <v>0</v>
      </c>
      <c r="J9" s="173">
        <v>89350</v>
      </c>
      <c r="K9" s="174">
        <f t="shared" ref="K9:K21" si="2">ROUND(E9*J9,2)</f>
        <v>89350</v>
      </c>
      <c r="L9" s="174">
        <v>21</v>
      </c>
      <c r="M9" s="174">
        <f t="shared" ref="M9:M21" si="3">G9*(1+L9/100)</f>
        <v>0</v>
      </c>
      <c r="N9" s="172">
        <v>1.5219999999999999E-2</v>
      </c>
      <c r="O9" s="172">
        <f t="shared" ref="O9:O21" si="4">ROUND(E9*N9,2)</f>
        <v>0.02</v>
      </c>
      <c r="P9" s="172">
        <v>0</v>
      </c>
      <c r="Q9" s="172">
        <f t="shared" ref="Q9:Q21" si="5">ROUND(E9*P9,2)</f>
        <v>0</v>
      </c>
      <c r="R9" s="174"/>
      <c r="S9" s="174" t="s">
        <v>127</v>
      </c>
      <c r="T9" s="174" t="s">
        <v>128</v>
      </c>
      <c r="U9" s="174">
        <v>1.19</v>
      </c>
      <c r="V9" s="174">
        <f t="shared" ref="V9:V21" si="6">ROUND(E9*U9,2)</f>
        <v>1.19</v>
      </c>
      <c r="W9" s="174"/>
      <c r="X9" s="174" t="s">
        <v>122</v>
      </c>
      <c r="Y9" s="175" t="s">
        <v>123</v>
      </c>
      <c r="Z9" s="148"/>
      <c r="AA9" s="148"/>
      <c r="AB9" s="148"/>
      <c r="AC9" s="148"/>
      <c r="AD9" s="148"/>
      <c r="AE9" s="148"/>
      <c r="AF9" s="148"/>
      <c r="AG9" s="148" t="s">
        <v>124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9">
        <v>6</v>
      </c>
      <c r="B10" s="170" t="s">
        <v>129</v>
      </c>
      <c r="C10" s="177" t="s">
        <v>130</v>
      </c>
      <c r="D10" s="171" t="s">
        <v>121</v>
      </c>
      <c r="E10" s="172">
        <v>1</v>
      </c>
      <c r="F10" s="173"/>
      <c r="G10" s="174">
        <f t="shared" si="0"/>
        <v>0</v>
      </c>
      <c r="H10" s="173">
        <v>0</v>
      </c>
      <c r="I10" s="174">
        <f t="shared" si="1"/>
        <v>0</v>
      </c>
      <c r="J10" s="173">
        <v>47000</v>
      </c>
      <c r="K10" s="174">
        <f t="shared" si="2"/>
        <v>47000</v>
      </c>
      <c r="L10" s="174">
        <v>21</v>
      </c>
      <c r="M10" s="174">
        <f t="shared" si="3"/>
        <v>0</v>
      </c>
      <c r="N10" s="172">
        <v>1.5219999999999999E-2</v>
      </c>
      <c r="O10" s="172">
        <f t="shared" si="4"/>
        <v>0.02</v>
      </c>
      <c r="P10" s="172">
        <v>0</v>
      </c>
      <c r="Q10" s="172">
        <f t="shared" si="5"/>
        <v>0</v>
      </c>
      <c r="R10" s="174"/>
      <c r="S10" s="174" t="s">
        <v>127</v>
      </c>
      <c r="T10" s="174" t="s">
        <v>128</v>
      </c>
      <c r="U10" s="174">
        <v>1.19</v>
      </c>
      <c r="V10" s="174">
        <f t="shared" si="6"/>
        <v>1.19</v>
      </c>
      <c r="W10" s="174"/>
      <c r="X10" s="174" t="s">
        <v>122</v>
      </c>
      <c r="Y10" s="175" t="s">
        <v>123</v>
      </c>
      <c r="Z10" s="148"/>
      <c r="AA10" s="148"/>
      <c r="AB10" s="148"/>
      <c r="AC10" s="148"/>
      <c r="AD10" s="148"/>
      <c r="AE10" s="148"/>
      <c r="AF10" s="148"/>
      <c r="AG10" s="148" t="s">
        <v>124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9">
        <v>7</v>
      </c>
      <c r="B11" s="170" t="s">
        <v>131</v>
      </c>
      <c r="C11" s="177" t="s">
        <v>132</v>
      </c>
      <c r="D11" s="171" t="s">
        <v>121</v>
      </c>
      <c r="E11" s="172">
        <v>1</v>
      </c>
      <c r="F11" s="173"/>
      <c r="G11" s="174">
        <f t="shared" si="0"/>
        <v>0</v>
      </c>
      <c r="H11" s="173">
        <v>0</v>
      </c>
      <c r="I11" s="174">
        <f t="shared" si="1"/>
        <v>0</v>
      </c>
      <c r="J11" s="173">
        <v>69350</v>
      </c>
      <c r="K11" s="174">
        <f t="shared" si="2"/>
        <v>69350</v>
      </c>
      <c r="L11" s="174">
        <v>21</v>
      </c>
      <c r="M11" s="174">
        <f t="shared" si="3"/>
        <v>0</v>
      </c>
      <c r="N11" s="172">
        <v>1.5219999999999999E-2</v>
      </c>
      <c r="O11" s="172">
        <f t="shared" si="4"/>
        <v>0.02</v>
      </c>
      <c r="P11" s="172">
        <v>0</v>
      </c>
      <c r="Q11" s="172">
        <f t="shared" si="5"/>
        <v>0</v>
      </c>
      <c r="R11" s="174"/>
      <c r="S11" s="174" t="s">
        <v>127</v>
      </c>
      <c r="T11" s="174" t="s">
        <v>128</v>
      </c>
      <c r="U11" s="174">
        <v>1.19</v>
      </c>
      <c r="V11" s="174">
        <f t="shared" si="6"/>
        <v>1.19</v>
      </c>
      <c r="W11" s="174"/>
      <c r="X11" s="174" t="s">
        <v>122</v>
      </c>
      <c r="Y11" s="175" t="s">
        <v>123</v>
      </c>
      <c r="Z11" s="148"/>
      <c r="AA11" s="148"/>
      <c r="AB11" s="148"/>
      <c r="AC11" s="148"/>
      <c r="AD11" s="148"/>
      <c r="AE11" s="148"/>
      <c r="AF11" s="148"/>
      <c r="AG11" s="148" t="s">
        <v>124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8</v>
      </c>
      <c r="B12" s="170" t="s">
        <v>133</v>
      </c>
      <c r="C12" s="177" t="s">
        <v>134</v>
      </c>
      <c r="D12" s="171" t="s">
        <v>121</v>
      </c>
      <c r="E12" s="172">
        <v>1</v>
      </c>
      <c r="F12" s="173"/>
      <c r="G12" s="174">
        <f t="shared" si="0"/>
        <v>0</v>
      </c>
      <c r="H12" s="173">
        <v>0</v>
      </c>
      <c r="I12" s="174">
        <f t="shared" si="1"/>
        <v>0</v>
      </c>
      <c r="J12" s="173">
        <v>8500</v>
      </c>
      <c r="K12" s="174">
        <f t="shared" si="2"/>
        <v>8500</v>
      </c>
      <c r="L12" s="174">
        <v>21</v>
      </c>
      <c r="M12" s="174">
        <f t="shared" si="3"/>
        <v>0</v>
      </c>
      <c r="N12" s="172">
        <v>1.5219999999999999E-2</v>
      </c>
      <c r="O12" s="172">
        <f t="shared" si="4"/>
        <v>0.02</v>
      </c>
      <c r="P12" s="172">
        <v>0</v>
      </c>
      <c r="Q12" s="172">
        <f t="shared" si="5"/>
        <v>0</v>
      </c>
      <c r="R12" s="174"/>
      <c r="S12" s="174" t="s">
        <v>127</v>
      </c>
      <c r="T12" s="174" t="s">
        <v>128</v>
      </c>
      <c r="U12" s="174">
        <v>1.19</v>
      </c>
      <c r="V12" s="174">
        <f t="shared" si="6"/>
        <v>1.19</v>
      </c>
      <c r="W12" s="174"/>
      <c r="X12" s="174" t="s">
        <v>122</v>
      </c>
      <c r="Y12" s="175" t="s">
        <v>123</v>
      </c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9</v>
      </c>
      <c r="B13" s="170" t="s">
        <v>135</v>
      </c>
      <c r="C13" s="177" t="s">
        <v>136</v>
      </c>
      <c r="D13" s="171" t="s">
        <v>121</v>
      </c>
      <c r="E13" s="172">
        <v>1</v>
      </c>
      <c r="F13" s="173"/>
      <c r="G13" s="174">
        <f t="shared" si="0"/>
        <v>0</v>
      </c>
      <c r="H13" s="173">
        <v>0</v>
      </c>
      <c r="I13" s="174">
        <f t="shared" si="1"/>
        <v>0</v>
      </c>
      <c r="J13" s="173">
        <v>10350</v>
      </c>
      <c r="K13" s="174">
        <f t="shared" si="2"/>
        <v>10350</v>
      </c>
      <c r="L13" s="174">
        <v>21</v>
      </c>
      <c r="M13" s="174">
        <f t="shared" si="3"/>
        <v>0</v>
      </c>
      <c r="N13" s="172">
        <v>1.5219999999999999E-2</v>
      </c>
      <c r="O13" s="172">
        <f t="shared" si="4"/>
        <v>0.02</v>
      </c>
      <c r="P13" s="172">
        <v>0</v>
      </c>
      <c r="Q13" s="172">
        <f t="shared" si="5"/>
        <v>0</v>
      </c>
      <c r="R13" s="174"/>
      <c r="S13" s="174" t="s">
        <v>127</v>
      </c>
      <c r="T13" s="174" t="s">
        <v>128</v>
      </c>
      <c r="U13" s="174">
        <v>1.19</v>
      </c>
      <c r="V13" s="174">
        <f t="shared" si="6"/>
        <v>1.19</v>
      </c>
      <c r="W13" s="174"/>
      <c r="X13" s="174" t="s">
        <v>122</v>
      </c>
      <c r="Y13" s="175" t="s">
        <v>123</v>
      </c>
      <c r="Z13" s="148"/>
      <c r="AA13" s="148"/>
      <c r="AB13" s="148"/>
      <c r="AC13" s="148"/>
      <c r="AD13" s="148"/>
      <c r="AE13" s="148"/>
      <c r="AF13" s="148"/>
      <c r="AG13" s="148" t="s">
        <v>124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69">
        <v>10</v>
      </c>
      <c r="B14" s="170" t="s">
        <v>137</v>
      </c>
      <c r="C14" s="177" t="s">
        <v>138</v>
      </c>
      <c r="D14" s="171" t="s">
        <v>121</v>
      </c>
      <c r="E14" s="172">
        <v>1</v>
      </c>
      <c r="F14" s="173"/>
      <c r="G14" s="174">
        <f t="shared" si="0"/>
        <v>0</v>
      </c>
      <c r="H14" s="173">
        <v>0</v>
      </c>
      <c r="I14" s="174">
        <f t="shared" si="1"/>
        <v>0</v>
      </c>
      <c r="J14" s="173">
        <v>73500</v>
      </c>
      <c r="K14" s="174">
        <f t="shared" si="2"/>
        <v>73500</v>
      </c>
      <c r="L14" s="174">
        <v>21</v>
      </c>
      <c r="M14" s="174">
        <f t="shared" si="3"/>
        <v>0</v>
      </c>
      <c r="N14" s="172">
        <v>1.5219999999999999E-2</v>
      </c>
      <c r="O14" s="172">
        <f t="shared" si="4"/>
        <v>0.02</v>
      </c>
      <c r="P14" s="172">
        <v>0</v>
      </c>
      <c r="Q14" s="172">
        <f t="shared" si="5"/>
        <v>0</v>
      </c>
      <c r="R14" s="174"/>
      <c r="S14" s="174" t="s">
        <v>127</v>
      </c>
      <c r="T14" s="174" t="s">
        <v>128</v>
      </c>
      <c r="U14" s="174">
        <v>1.19</v>
      </c>
      <c r="V14" s="174">
        <f t="shared" si="6"/>
        <v>1.19</v>
      </c>
      <c r="W14" s="174"/>
      <c r="X14" s="174" t="s">
        <v>122</v>
      </c>
      <c r="Y14" s="175" t="s">
        <v>123</v>
      </c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11</v>
      </c>
      <c r="B15" s="170" t="s">
        <v>139</v>
      </c>
      <c r="C15" s="177" t="s">
        <v>140</v>
      </c>
      <c r="D15" s="171" t="s">
        <v>121</v>
      </c>
      <c r="E15" s="172">
        <v>1</v>
      </c>
      <c r="F15" s="173"/>
      <c r="G15" s="174">
        <f t="shared" si="0"/>
        <v>0</v>
      </c>
      <c r="H15" s="173">
        <v>0</v>
      </c>
      <c r="I15" s="174">
        <f t="shared" si="1"/>
        <v>0</v>
      </c>
      <c r="J15" s="173">
        <v>20350</v>
      </c>
      <c r="K15" s="174">
        <f t="shared" si="2"/>
        <v>20350</v>
      </c>
      <c r="L15" s="174">
        <v>21</v>
      </c>
      <c r="M15" s="174">
        <f t="shared" si="3"/>
        <v>0</v>
      </c>
      <c r="N15" s="172">
        <v>1.5219999999999999E-2</v>
      </c>
      <c r="O15" s="172">
        <f t="shared" si="4"/>
        <v>0.02</v>
      </c>
      <c r="P15" s="172">
        <v>0</v>
      </c>
      <c r="Q15" s="172">
        <f t="shared" si="5"/>
        <v>0</v>
      </c>
      <c r="R15" s="174"/>
      <c r="S15" s="174" t="s">
        <v>127</v>
      </c>
      <c r="T15" s="174" t="s">
        <v>128</v>
      </c>
      <c r="U15" s="174">
        <v>1.19</v>
      </c>
      <c r="V15" s="174">
        <f t="shared" si="6"/>
        <v>1.19</v>
      </c>
      <c r="W15" s="174"/>
      <c r="X15" s="174" t="s">
        <v>122</v>
      </c>
      <c r="Y15" s="175" t="s">
        <v>123</v>
      </c>
      <c r="Z15" s="148"/>
      <c r="AA15" s="148"/>
      <c r="AB15" s="148"/>
      <c r="AC15" s="148"/>
      <c r="AD15" s="148"/>
      <c r="AE15" s="148"/>
      <c r="AF15" s="148"/>
      <c r="AG15" s="148" t="s">
        <v>124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9">
        <v>12</v>
      </c>
      <c r="B16" s="170" t="s">
        <v>141</v>
      </c>
      <c r="C16" s="177" t="s">
        <v>142</v>
      </c>
      <c r="D16" s="171" t="s">
        <v>121</v>
      </c>
      <c r="E16" s="172">
        <v>1</v>
      </c>
      <c r="F16" s="173"/>
      <c r="G16" s="174">
        <f t="shared" si="0"/>
        <v>0</v>
      </c>
      <c r="H16" s="173">
        <v>0</v>
      </c>
      <c r="I16" s="174">
        <f t="shared" si="1"/>
        <v>0</v>
      </c>
      <c r="J16" s="173">
        <v>14350</v>
      </c>
      <c r="K16" s="174">
        <f t="shared" si="2"/>
        <v>14350</v>
      </c>
      <c r="L16" s="174">
        <v>21</v>
      </c>
      <c r="M16" s="174">
        <f t="shared" si="3"/>
        <v>0</v>
      </c>
      <c r="N16" s="172">
        <v>1.5219999999999999E-2</v>
      </c>
      <c r="O16" s="172">
        <f t="shared" si="4"/>
        <v>0.02</v>
      </c>
      <c r="P16" s="172">
        <v>0</v>
      </c>
      <c r="Q16" s="172">
        <f t="shared" si="5"/>
        <v>0</v>
      </c>
      <c r="R16" s="174"/>
      <c r="S16" s="174" t="s">
        <v>127</v>
      </c>
      <c r="T16" s="174" t="s">
        <v>128</v>
      </c>
      <c r="U16" s="174">
        <v>1.19</v>
      </c>
      <c r="V16" s="174">
        <f t="shared" si="6"/>
        <v>1.19</v>
      </c>
      <c r="W16" s="174"/>
      <c r="X16" s="174" t="s">
        <v>122</v>
      </c>
      <c r="Y16" s="175" t="s">
        <v>123</v>
      </c>
      <c r="Z16" s="148"/>
      <c r="AA16" s="148"/>
      <c r="AB16" s="148"/>
      <c r="AC16" s="148"/>
      <c r="AD16" s="148"/>
      <c r="AE16" s="148"/>
      <c r="AF16" s="148"/>
      <c r="AG16" s="148" t="s">
        <v>124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13</v>
      </c>
      <c r="B17" s="170" t="s">
        <v>143</v>
      </c>
      <c r="C17" s="177" t="s">
        <v>144</v>
      </c>
      <c r="D17" s="171" t="s">
        <v>121</v>
      </c>
      <c r="E17" s="172">
        <v>1</v>
      </c>
      <c r="F17" s="173"/>
      <c r="G17" s="174">
        <f t="shared" si="0"/>
        <v>0</v>
      </c>
      <c r="H17" s="173">
        <v>0</v>
      </c>
      <c r="I17" s="174">
        <f t="shared" si="1"/>
        <v>0</v>
      </c>
      <c r="J17" s="173">
        <v>10500</v>
      </c>
      <c r="K17" s="174">
        <f t="shared" si="2"/>
        <v>10500</v>
      </c>
      <c r="L17" s="174">
        <v>21</v>
      </c>
      <c r="M17" s="174">
        <f t="shared" si="3"/>
        <v>0</v>
      </c>
      <c r="N17" s="172">
        <v>1.5219999999999999E-2</v>
      </c>
      <c r="O17" s="172">
        <f t="shared" si="4"/>
        <v>0.02</v>
      </c>
      <c r="P17" s="172">
        <v>0</v>
      </c>
      <c r="Q17" s="172">
        <f t="shared" si="5"/>
        <v>0</v>
      </c>
      <c r="R17" s="174"/>
      <c r="S17" s="174" t="s">
        <v>127</v>
      </c>
      <c r="T17" s="174" t="s">
        <v>128</v>
      </c>
      <c r="U17" s="174">
        <v>1.19</v>
      </c>
      <c r="V17" s="174">
        <f t="shared" si="6"/>
        <v>1.19</v>
      </c>
      <c r="W17" s="174"/>
      <c r="X17" s="174" t="s">
        <v>122</v>
      </c>
      <c r="Y17" s="175" t="s">
        <v>123</v>
      </c>
      <c r="Z17" s="148"/>
      <c r="AA17" s="148"/>
      <c r="AB17" s="148"/>
      <c r="AC17" s="148"/>
      <c r="AD17" s="148"/>
      <c r="AE17" s="148"/>
      <c r="AF17" s="148"/>
      <c r="AG17" s="148" t="s">
        <v>124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14</v>
      </c>
      <c r="B18" s="170" t="s">
        <v>145</v>
      </c>
      <c r="C18" s="177" t="s">
        <v>146</v>
      </c>
      <c r="D18" s="171" t="s">
        <v>121</v>
      </c>
      <c r="E18" s="172">
        <v>1</v>
      </c>
      <c r="F18" s="173"/>
      <c r="G18" s="174">
        <f t="shared" si="0"/>
        <v>0</v>
      </c>
      <c r="H18" s="173">
        <v>0</v>
      </c>
      <c r="I18" s="174">
        <f t="shared" si="1"/>
        <v>0</v>
      </c>
      <c r="J18" s="173">
        <v>10500</v>
      </c>
      <c r="K18" s="174">
        <f t="shared" si="2"/>
        <v>10500</v>
      </c>
      <c r="L18" s="174">
        <v>21</v>
      </c>
      <c r="M18" s="174">
        <f t="shared" si="3"/>
        <v>0</v>
      </c>
      <c r="N18" s="172">
        <v>1.5219999999999999E-2</v>
      </c>
      <c r="O18" s="172">
        <f t="shared" si="4"/>
        <v>0.02</v>
      </c>
      <c r="P18" s="172">
        <v>0</v>
      </c>
      <c r="Q18" s="172">
        <f t="shared" si="5"/>
        <v>0</v>
      </c>
      <c r="R18" s="174"/>
      <c r="S18" s="174" t="s">
        <v>127</v>
      </c>
      <c r="T18" s="174" t="s">
        <v>128</v>
      </c>
      <c r="U18" s="174">
        <v>1.19</v>
      </c>
      <c r="V18" s="174">
        <f t="shared" si="6"/>
        <v>1.19</v>
      </c>
      <c r="W18" s="174"/>
      <c r="X18" s="174" t="s">
        <v>122</v>
      </c>
      <c r="Y18" s="175" t="s">
        <v>123</v>
      </c>
      <c r="Z18" s="148"/>
      <c r="AA18" s="148"/>
      <c r="AB18" s="148"/>
      <c r="AC18" s="148"/>
      <c r="AD18" s="148"/>
      <c r="AE18" s="148"/>
      <c r="AF18" s="148"/>
      <c r="AG18" s="148" t="s">
        <v>124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15</v>
      </c>
      <c r="B19" s="170" t="s">
        <v>147</v>
      </c>
      <c r="C19" s="177" t="s">
        <v>148</v>
      </c>
      <c r="D19" s="171" t="s">
        <v>121</v>
      </c>
      <c r="E19" s="172">
        <v>1</v>
      </c>
      <c r="F19" s="173"/>
      <c r="G19" s="174">
        <f t="shared" si="0"/>
        <v>0</v>
      </c>
      <c r="H19" s="173">
        <v>0</v>
      </c>
      <c r="I19" s="174">
        <f t="shared" si="1"/>
        <v>0</v>
      </c>
      <c r="J19" s="173">
        <v>125000</v>
      </c>
      <c r="K19" s="174">
        <f t="shared" si="2"/>
        <v>125000</v>
      </c>
      <c r="L19" s="174">
        <v>21</v>
      </c>
      <c r="M19" s="174">
        <f t="shared" si="3"/>
        <v>0</v>
      </c>
      <c r="N19" s="172">
        <v>1.5219999999999999E-2</v>
      </c>
      <c r="O19" s="172">
        <f t="shared" si="4"/>
        <v>0.02</v>
      </c>
      <c r="P19" s="172">
        <v>0</v>
      </c>
      <c r="Q19" s="172">
        <f t="shared" si="5"/>
        <v>0</v>
      </c>
      <c r="R19" s="174"/>
      <c r="S19" s="174" t="s">
        <v>127</v>
      </c>
      <c r="T19" s="174" t="s">
        <v>128</v>
      </c>
      <c r="U19" s="174">
        <v>1.19</v>
      </c>
      <c r="V19" s="174">
        <f t="shared" si="6"/>
        <v>1.19</v>
      </c>
      <c r="W19" s="174"/>
      <c r="X19" s="174" t="s">
        <v>122</v>
      </c>
      <c r="Y19" s="175" t="s">
        <v>123</v>
      </c>
      <c r="Z19" s="148"/>
      <c r="AA19" s="148"/>
      <c r="AB19" s="148"/>
      <c r="AC19" s="148"/>
      <c r="AD19" s="148"/>
      <c r="AE19" s="148"/>
      <c r="AF19" s="148"/>
      <c r="AG19" s="148" t="s">
        <v>124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16</v>
      </c>
      <c r="B20" s="170" t="s">
        <v>149</v>
      </c>
      <c r="C20" s="177" t="s">
        <v>150</v>
      </c>
      <c r="D20" s="171" t="s">
        <v>121</v>
      </c>
      <c r="E20" s="172">
        <v>1</v>
      </c>
      <c r="F20" s="173"/>
      <c r="G20" s="174">
        <f t="shared" si="0"/>
        <v>0</v>
      </c>
      <c r="H20" s="173">
        <v>0</v>
      </c>
      <c r="I20" s="174">
        <f t="shared" si="1"/>
        <v>0</v>
      </c>
      <c r="J20" s="173">
        <v>95000</v>
      </c>
      <c r="K20" s="174">
        <f t="shared" si="2"/>
        <v>95000</v>
      </c>
      <c r="L20" s="174">
        <v>21</v>
      </c>
      <c r="M20" s="174">
        <f t="shared" si="3"/>
        <v>0</v>
      </c>
      <c r="N20" s="172">
        <v>1.5219999999999999E-2</v>
      </c>
      <c r="O20" s="172">
        <f t="shared" si="4"/>
        <v>0.02</v>
      </c>
      <c r="P20" s="172">
        <v>0</v>
      </c>
      <c r="Q20" s="172">
        <f t="shared" si="5"/>
        <v>0</v>
      </c>
      <c r="R20" s="174"/>
      <c r="S20" s="174" t="s">
        <v>127</v>
      </c>
      <c r="T20" s="174" t="s">
        <v>128</v>
      </c>
      <c r="U20" s="174">
        <v>1.19</v>
      </c>
      <c r="V20" s="174">
        <f t="shared" si="6"/>
        <v>1.19</v>
      </c>
      <c r="W20" s="174"/>
      <c r="X20" s="174" t="s">
        <v>122</v>
      </c>
      <c r="Y20" s="175" t="s">
        <v>123</v>
      </c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2">
        <v>17</v>
      </c>
      <c r="B21" s="163" t="s">
        <v>151</v>
      </c>
      <c r="C21" s="178" t="s">
        <v>152</v>
      </c>
      <c r="D21" s="164" t="s">
        <v>153</v>
      </c>
      <c r="E21" s="165">
        <v>1</v>
      </c>
      <c r="F21" s="166"/>
      <c r="G21" s="167">
        <f t="shared" si="0"/>
        <v>0</v>
      </c>
      <c r="H21" s="166">
        <v>0</v>
      </c>
      <c r="I21" s="167">
        <f t="shared" si="1"/>
        <v>0</v>
      </c>
      <c r="J21" s="166">
        <v>45000</v>
      </c>
      <c r="K21" s="167">
        <f t="shared" si="2"/>
        <v>45000</v>
      </c>
      <c r="L21" s="167">
        <v>21</v>
      </c>
      <c r="M21" s="167">
        <f t="shared" si="3"/>
        <v>0</v>
      </c>
      <c r="N21" s="165">
        <v>1.5219999999999999E-2</v>
      </c>
      <c r="O21" s="165">
        <f t="shared" si="4"/>
        <v>0.02</v>
      </c>
      <c r="P21" s="165">
        <v>0</v>
      </c>
      <c r="Q21" s="165">
        <f t="shared" si="5"/>
        <v>0</v>
      </c>
      <c r="R21" s="167"/>
      <c r="S21" s="167" t="s">
        <v>127</v>
      </c>
      <c r="T21" s="167" t="s">
        <v>128</v>
      </c>
      <c r="U21" s="167">
        <v>1.19</v>
      </c>
      <c r="V21" s="167">
        <f t="shared" si="6"/>
        <v>1.19</v>
      </c>
      <c r="W21" s="167"/>
      <c r="X21" s="167" t="s">
        <v>122</v>
      </c>
      <c r="Y21" s="168" t="s">
        <v>123</v>
      </c>
      <c r="Z21" s="148"/>
      <c r="AA21" s="148"/>
      <c r="AB21" s="148"/>
      <c r="AC21" s="148"/>
      <c r="AD21" s="148"/>
      <c r="AE21" s="148"/>
      <c r="AF21" s="148"/>
      <c r="AG21" s="148" t="s">
        <v>124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3"/>
      <c r="B22" s="4"/>
      <c r="C22" s="179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12</v>
      </c>
      <c r="AF22">
        <v>21</v>
      </c>
      <c r="AG22" t="s">
        <v>105</v>
      </c>
    </row>
    <row r="23" spans="1:60" x14ac:dyDescent="0.2">
      <c r="A23" s="151"/>
      <c r="B23" s="152" t="s">
        <v>31</v>
      </c>
      <c r="C23" s="180"/>
      <c r="D23" s="153"/>
      <c r="E23" s="154"/>
      <c r="F23" s="154"/>
      <c r="G23" s="161">
        <f>G8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154</v>
      </c>
    </row>
    <row r="24" spans="1:60" x14ac:dyDescent="0.2">
      <c r="A24" s="3"/>
      <c r="B24" s="4"/>
      <c r="C24" s="17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3"/>
      <c r="B25" s="4"/>
      <c r="C25" s="179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">
      <c r="A26" s="259" t="s">
        <v>159</v>
      </c>
      <c r="B26" s="259"/>
      <c r="C26" s="26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240" t="s">
        <v>158</v>
      </c>
      <c r="B27" s="241"/>
      <c r="C27" s="242"/>
      <c r="D27" s="241"/>
      <c r="E27" s="241"/>
      <c r="F27" s="241"/>
      <c r="G27" s="24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G27" t="s">
        <v>155</v>
      </c>
    </row>
    <row r="28" spans="1:60" x14ac:dyDescent="0.2">
      <c r="A28" s="244"/>
      <c r="B28" s="245"/>
      <c r="C28" s="246"/>
      <c r="D28" s="245"/>
      <c r="E28" s="245"/>
      <c r="F28" s="245"/>
      <c r="G28" s="24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244"/>
      <c r="B29" s="245"/>
      <c r="C29" s="246"/>
      <c r="D29" s="245"/>
      <c r="E29" s="245"/>
      <c r="F29" s="245"/>
      <c r="G29" s="24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244"/>
      <c r="B30" s="245"/>
      <c r="C30" s="246"/>
      <c r="D30" s="245"/>
      <c r="E30" s="245"/>
      <c r="F30" s="245"/>
      <c r="G30" s="24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248"/>
      <c r="B31" s="249"/>
      <c r="C31" s="250"/>
      <c r="D31" s="249"/>
      <c r="E31" s="249"/>
      <c r="F31" s="249"/>
      <c r="G31" s="25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3"/>
      <c r="B32" s="4"/>
      <c r="C32" s="179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3:33" x14ac:dyDescent="0.2">
      <c r="C33" s="181"/>
      <c r="D33" s="10"/>
      <c r="AG33" t="s">
        <v>156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</sheetData>
  <sheetProtection algorithmName="SHA-512" hashValue="4ouRg3FyXzIjqESff2v/SUNPMzEfU9xhiXMyU+9Rotj6giKqD9I2LxAx3HDwslviVN8h8KSGHhlQDcB3pzewyw==" saltValue="LGLLuc9tUyaOZgoDa5qv4w==" spinCount="100000" sheet="1" objects="1" scenarios="1"/>
  <mergeCells count="6">
    <mergeCell ref="A27:G31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Manda Libor, DiS.</cp:lastModifiedBy>
  <cp:lastPrinted>2019-03-19T12:27:02Z</cp:lastPrinted>
  <dcterms:created xsi:type="dcterms:W3CDTF">2009-04-08T07:15:50Z</dcterms:created>
  <dcterms:modified xsi:type="dcterms:W3CDTF">2025-12-05T07:07:40Z</dcterms:modified>
</cp:coreProperties>
</file>